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firstSheet="1" activeTab="1"/>
  </bookViews>
  <sheets>
    <sheet name="BExRepositorySheet" sheetId="1" state="veryHidden" r:id="rId1"/>
    <sheet name="DIRH" sheetId="2" r:id="rId2"/>
    <sheet name="FP0002PRPV2" sheetId="3" state="hidden" r:id="rId3"/>
    <sheet name="FP0002PRR" sheetId="4" state="hidden" r:id="rId4"/>
    <sheet name="FP0002PRB" sheetId="5" state="hidden" r:id="rId5"/>
    <sheet name="FP0005PRV2" sheetId="6" state="hidden" r:id="rId6"/>
  </sheets>
  <externalReferences>
    <externalReference r:id="rId9"/>
  </externalReferences>
  <definedNames>
    <definedName name="_xlfn.IFERROR" hidden="1">#NAME?</definedName>
    <definedName name="_xlfn.IFNA" hidden="1">#NAME?</definedName>
    <definedName name="DF_GRID_1">#REF!</definedName>
    <definedName name="DF_GRID_2">'FP0002PRPV2'!$B$2:$J$315</definedName>
    <definedName name="_xlnm.Print_Area" localSheetId="2">'FP0002PRPV2'!$A$1:$K$316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<sst xmlns="http://schemas.openxmlformats.org/spreadsheetml/2006/main" count="110" uniqueCount="67">
  <si>
    <t>Table</t>
  </si>
  <si>
    <t>Filter</t>
  </si>
  <si>
    <t>I. OPĆI DIO</t>
  </si>
  <si>
    <t>RAZLIKA - VIŠAK / MANJAK</t>
  </si>
  <si>
    <t>PRIJENOS SREDSTAVA IZ PRETHODNE GODINE</t>
  </si>
  <si>
    <t/>
  </si>
  <si>
    <t>EUR</t>
  </si>
  <si>
    <t>6 Prihodi poslovanja</t>
  </si>
  <si>
    <t>IZVRŠENJE FINANCIJSKOG PLANA PRORAČUNSKOG KORISNIKA DRŽAVNOG PRORAČUNA
ZA PRVO POLUGODIŠTE 2023. GODINE</t>
  </si>
  <si>
    <t>SAŽETAK  RAČUNA PRIHODA I RASHODA I RAČUNA FINANCIRANJA</t>
  </si>
  <si>
    <t>SAŽETAK RAČUNA PRIHODA I RASHODA</t>
  </si>
  <si>
    <t>BROJČANA OZNAKA I NAZIV</t>
  </si>
  <si>
    <t xml:space="preserve">OSTVARENJE/IZVRŠENJE 
1.-6.2022. </t>
  </si>
  <si>
    <t>IZVORNI PLAN ILI REBALANS 2023.*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</si>
  <si>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</si>
  <si>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</si>
  <si>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</si>
  <si>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</si>
  <si>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</si>
  <si>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</si>
  <si>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</si>
  <si>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</si>
  <si>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</si>
  <si>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</si>
  <si>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</si>
  <si>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</si>
  <si>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</si>
  <si>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</si>
  <si>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</si>
  <si>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</si>
  <si>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</si>
  <si>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</si>
  <si>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</si>
  <si>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</si>
  <si>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</si>
  <si>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</si>
  <si>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</si>
  <si>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Prihodi i rashodi</t>
  </si>
  <si>
    <t>PRIHODI</t>
  </si>
  <si>
    <t>6</t>
  </si>
  <si>
    <t>Prihodi poslovanja</t>
  </si>
  <si>
    <t>67 Prihodi iz proračuna</t>
  </si>
  <si>
    <t>671 Prihodi iz proračuna</t>
  </si>
  <si>
    <t>6711 Prihodi iz nadležnog proračuna za financiranje rashoda</t>
  </si>
  <si>
    <t>6712 Prihodi iz nadležnog proračuna za financiranje rashoda</t>
  </si>
  <si>
    <t>6714 Prihodi od nadležnog proračuna za financiranje izdataka</t>
  </si>
  <si>
    <t>Stavka izdat./prih.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</si>
  <si>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</si>
  <si>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</si>
  <si>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</si>
  <si>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</si>
  <si>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</si>
  <si>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</si>
  <si>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</si>
  <si>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Ostvarenje/Izvršenje 
01.2022. - 06.2022.</t>
  </si>
  <si>
    <t>Tekući plan 
2023.</t>
  </si>
  <si>
    <t>Ostvarenje/Izvršenje 
01.2023. - 06.2023.</t>
  </si>
  <si>
    <t>Indeks
(5)/(2)</t>
  </si>
  <si>
    <t>Indeks
(5)/(4)</t>
  </si>
  <si>
    <t>Izvorni plan ili Rebalans 
2023.</t>
  </si>
  <si>
    <t xml:space="preserve">
Ostvarenje/Izvršenje 
01.2022. - 06.2022.</t>
  </si>
  <si>
    <t xml:space="preserve">
Izvorni plan ili Rebalans 
2023.</t>
  </si>
  <si>
    <t xml:space="preserve">
Tekući plan 
2023.</t>
  </si>
  <si>
    <t xml:space="preserve">
Ostvarenje/Izvršenje 
01.2023. - 06.2023.</t>
  </si>
  <si>
    <t xml:space="preserve">
Indeks
(5)/(2)</t>
  </si>
  <si>
    <t xml:space="preserve">
Indeks
(5)/(4)</t>
  </si>
  <si>
    <t>Nisu nađeni primjenjivi podaci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</si>
</sst>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1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14"/>
      <name val="Arial"/>
      <family val="2"/>
    </font>
    <font>
      <b/>
      <sz val="10"/>
      <color indexed="14"/>
      <name val="Calibri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9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37" borderId="0" applyNumberFormat="0" applyBorder="0" applyAlignment="0" applyProtection="0"/>
    <xf numFmtId="0" fontId="0" fillId="37" borderId="1" applyNumberFormat="0" applyFont="0" applyAlignment="0" applyProtection="0"/>
    <xf numFmtId="0" fontId="0" fillId="37" borderId="1" applyNumberFormat="0" applyFont="0" applyAlignment="0" applyProtection="0"/>
    <xf numFmtId="0" fontId="12" fillId="41" borderId="1" applyNumberFormat="0" applyAlignment="0" applyProtection="0"/>
    <xf numFmtId="0" fontId="13" fillId="34" borderId="2" applyNumberFormat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0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8" borderId="1" applyNumberFormat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20" fillId="41" borderId="6" applyNumberFormat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39" fillId="0" borderId="0">
      <alignment/>
      <protection/>
    </xf>
    <xf numFmtId="0" fontId="0" fillId="37" borderId="1" applyNumberFormat="0" applyFon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3" fontId="0" fillId="0" borderId="1" xfId="195" applyNumberFormat="1">
      <alignment horizontal="right" vertical="center"/>
    </xf>
    <xf numFmtId="0" fontId="0" fillId="60" borderId="1" xfId="176" applyAlignment="1" quotePrefix="1">
      <alignment horizontal="left" vertical="center" indent="2"/>
    </xf>
    <xf numFmtId="0" fontId="0" fillId="60" borderId="1" xfId="176" quotePrefix="1">
      <alignment horizontal="left" vertical="center" indent="1"/>
    </xf>
    <xf numFmtId="4" fontId="31" fillId="0" borderId="0" xfId="140" applyNumberFormat="1" applyFont="1" applyAlignment="1">
      <alignment horizontal="center" vertical="center" wrapText="1"/>
      <protection/>
    </xf>
    <xf numFmtId="4" fontId="32" fillId="0" borderId="16" xfId="140" applyNumberFormat="1" applyFont="1" applyBorder="1" applyAlignment="1">
      <alignment horizontal="center" vertical="center" wrapText="1"/>
      <protection/>
    </xf>
    <xf numFmtId="4" fontId="26" fillId="0" borderId="0" xfId="140" applyNumberFormat="1" applyFont="1" applyAlignment="1">
      <alignment horizontal="center" vertical="center" wrapText="1"/>
      <protection/>
    </xf>
    <xf numFmtId="4" fontId="27" fillId="0" borderId="0" xfId="140" applyNumberFormat="1" applyFont="1" applyAlignment="1">
      <alignment horizontal="center" vertical="center" wrapText="1"/>
      <protection/>
    </xf>
    <xf numFmtId="3" fontId="6" fillId="63" borderId="13" xfId="140" applyNumberFormat="1" applyFont="1" applyFill="1" applyBorder="1" applyAlignment="1">
      <alignment horizontal="center" vertical="center" wrapText="1"/>
      <protection/>
    </xf>
    <xf numFmtId="0" fontId="0" fillId="59" borderId="1" xfId="185" applyAlignment="1" quotePrefix="1">
      <alignment horizontal="left" vertical="center" indent="5"/>
    </xf>
    <xf numFmtId="0" fontId="0" fillId="57" borderId="8" xfId="178" applyAlignment="1" quotePrefix="1">
      <alignment horizontal="left" vertical="top" wrapText="1" indent="1"/>
    </xf>
    <xf numFmtId="3" fontId="29" fillId="0" borderId="13" xfId="140" applyNumberFormat="1" applyFont="1" applyBorder="1" applyAlignment="1" quotePrefix="1">
      <alignment horizontal="center" vertical="center" wrapText="1"/>
      <protection/>
    </xf>
    <xf numFmtId="3" fontId="24" fillId="2" borderId="13" xfId="140" applyNumberFormat="1" applyFont="1" applyFill="1" applyBorder="1" applyAlignment="1">
      <alignment vertical="center"/>
      <protection/>
    </xf>
    <xf numFmtId="0" fontId="0" fillId="62" borderId="1" xfId="182" applyAlignment="1" quotePrefix="1">
      <alignment horizontal="left" vertical="center" indent="4"/>
    </xf>
    <xf numFmtId="0" fontId="0" fillId="61" borderId="1" xfId="179" applyAlignment="1" quotePrefix="1">
      <alignment horizontal="left" vertical="center" indent="3"/>
    </xf>
    <xf numFmtId="4" fontId="24" fillId="2" borderId="13" xfId="140" applyNumberFormat="1" applyFont="1" applyFill="1" applyBorder="1" applyAlignment="1">
      <alignment vertical="center" wrapText="1"/>
      <protection/>
    </xf>
    <xf numFmtId="3" fontId="29" fillId="63" borderId="13" xfId="140" applyNumberFormat="1" applyFont="1" applyFill="1" applyBorder="1" applyAlignment="1">
      <alignment horizontal="center" vertical="center" wrapText="1"/>
      <protection/>
    </xf>
    <xf numFmtId="0" fontId="0" fillId="59" borderId="1" xfId="185" quotePrefix="1">
      <alignment horizontal="left" vertical="center" indent="1"/>
    </xf>
    <xf numFmtId="0" fontId="0" fillId="61" borderId="1" xfId="179" quotePrefix="1">
      <alignment horizontal="left" vertical="center" indent="1"/>
    </xf>
    <xf numFmtId="3" fontId="31" fillId="0" borderId="0" xfId="140" applyNumberFormat="1" applyFont="1" applyAlignment="1">
      <alignment horizontal="center" vertical="center" wrapText="1"/>
      <protection/>
    </xf>
    <xf numFmtId="3" fontId="0" fillId="45" borderId="1" xfId="149" applyNumberFormat="1">
      <alignment vertical="center"/>
    </xf>
    <xf numFmtId="3" fontId="30" fillId="0" borderId="0" xfId="140" applyNumberFormat="1" applyFont="1" applyAlignment="1">
      <alignment horizontal="center" vertical="center" wrapText="1"/>
      <protection/>
    </xf>
    <xf numFmtId="4" fontId="0" fillId="45" borderId="1" xfId="149" applyNumberFormat="1">
      <alignment vertical="center"/>
    </xf>
    <xf numFmtId="3" fontId="0" fillId="0" borderId="0" xfId="0" applyNumberFormat="1" applyFill="1" applyAlignment="1">
      <alignment/>
    </xf>
    <xf numFmtId="4" fontId="0" fillId="0" borderId="1" xfId="195" applyNumberFormat="1">
      <alignment horizontal="right" vertical="center"/>
    </xf>
    <xf numFmtId="3" fontId="24" fillId="2" borderId="13" xfId="140" applyNumberFormat="1" applyFont="1" applyFill="1" applyBorder="1" applyAlignment="1">
      <alignment vertical="center" wrapText="1"/>
      <protection/>
    </xf>
    <xf numFmtId="3" fontId="14" fillId="0" borderId="16" xfId="140" applyNumberFormat="1" applyFont="1" applyBorder="1" applyAlignment="1">
      <alignment horizontal="center" vertical="center"/>
      <protection/>
    </xf>
    <xf numFmtId="0" fontId="0" fillId="62" borderId="1" xfId="182" quotePrefix="1">
      <alignment horizontal="left" vertical="center" indent="1"/>
    </xf>
    <xf numFmtId="3" fontId="26" fillId="0" borderId="0" xfId="140" applyNumberFormat="1" applyFont="1" applyAlignment="1">
      <alignment horizontal="center" vertical="center" wrapText="1"/>
      <protection/>
    </xf>
    <xf numFmtId="4" fontId="24" fillId="2" borderId="13" xfId="140" applyNumberFormat="1" applyFont="1" applyFill="1" applyBorder="1" applyAlignment="1">
      <alignment vertical="center"/>
      <protection/>
    </xf>
    <xf numFmtId="3" fontId="27" fillId="0" borderId="0" xfId="140" applyNumberFormat="1" applyFont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6" fillId="0" borderId="0" xfId="140" applyFont="1" applyAlignment="1">
      <alignment horizontal="center" vertical="center" wrapText="1"/>
      <protection/>
    </xf>
    <xf numFmtId="4" fontId="29" fillId="0" borderId="13" xfId="140" applyNumberFormat="1" applyFont="1" applyBorder="1" applyAlignment="1" quotePrefix="1">
      <alignment horizontal="center" vertical="center" wrapText="1"/>
      <protection/>
    </xf>
    <xf numFmtId="4" fontId="30" fillId="0" borderId="0" xfId="140" applyNumberFormat="1" applyFont="1" applyAlignment="1">
      <alignment horizontal="center" vertical="center" wrapText="1"/>
      <protection/>
    </xf>
    <xf numFmtId="4" fontId="28" fillId="0" borderId="0" xfId="140" applyNumberFormat="1" applyFont="1">
      <alignment/>
      <protection/>
    </xf>
    <xf numFmtId="4" fontId="0" fillId="0" borderId="0" xfId="0" applyNumberFormat="1" applyFill="1" applyAlignment="1">
      <alignment/>
    </xf>
    <xf numFmtId="4" fontId="27" fillId="0" borderId="16" xfId="140" applyNumberFormat="1" applyFont="1" applyBorder="1" applyAlignment="1">
      <alignment horizontal="center" vertical="center" wrapText="1"/>
      <protection/>
    </xf>
    <xf numFmtId="4" fontId="33" fillId="0" borderId="16" xfId="140" applyNumberFormat="1" applyFont="1" applyBorder="1" applyAlignment="1">
      <alignment horizontal="right" vertical="center"/>
      <protection/>
    </xf>
    <xf numFmtId="4" fontId="29" fillId="63" borderId="13" xfId="140" applyNumberFormat="1" applyFont="1" applyFill="1" applyBorder="1" applyAlignment="1">
      <alignment horizontal="center" vertical="center" wrapText="1"/>
      <protection/>
    </xf>
    <xf numFmtId="4" fontId="6" fillId="63" borderId="13" xfId="140" applyNumberFormat="1" applyFont="1" applyFill="1" applyBorder="1" applyAlignment="1">
      <alignment horizontal="center" vertical="center" wrapText="1"/>
      <protection/>
    </xf>
    <xf numFmtId="4" fontId="24" fillId="0" borderId="13" xfId="140" applyNumberFormat="1" applyFont="1" applyFill="1" applyBorder="1" applyAlignment="1">
      <alignment vertical="center" wrapText="1"/>
      <protection/>
    </xf>
    <xf numFmtId="178" fontId="0" fillId="0" borderId="1" xfId="195" applyNumberFormat="1">
      <alignment horizontal="right" vertical="center"/>
    </xf>
    <xf numFmtId="4" fontId="29" fillId="0" borderId="13" xfId="140" applyNumberFormat="1" applyFont="1" applyBorder="1" applyAlignment="1">
      <alignment horizontal="right"/>
      <protection/>
    </xf>
    <xf numFmtId="4" fontId="29" fillId="2" borderId="13" xfId="140" applyNumberFormat="1" applyFont="1" applyFill="1" applyBorder="1" applyAlignment="1">
      <alignment horizontal="right"/>
      <protection/>
    </xf>
    <xf numFmtId="3" fontId="24" fillId="0" borderId="13" xfId="140" applyNumberFormat="1" applyFont="1" applyFill="1" applyBorder="1" applyAlignment="1">
      <alignment vertical="center" wrapText="1"/>
      <protection/>
    </xf>
    <xf numFmtId="0" fontId="27" fillId="0" borderId="0" xfId="140" applyFont="1" applyAlignment="1">
      <alignment horizontal="center" vertical="center" wrapText="1"/>
      <protection/>
    </xf>
    <xf numFmtId="0" fontId="24" fillId="2" borderId="17" xfId="140" applyFont="1" applyFill="1" applyBorder="1" applyAlignment="1">
      <alignment horizontal="left" vertical="center"/>
      <protection/>
    </xf>
    <xf numFmtId="0" fontId="30" fillId="0" borderId="0" xfId="140" applyFont="1" applyAlignment="1">
      <alignment horizontal="center" vertical="center" wrapText="1"/>
      <protection/>
    </xf>
    <xf numFmtId="0" fontId="31" fillId="0" borderId="0" xfId="140" applyFont="1" applyAlignment="1">
      <alignment horizontal="center" vertical="center" wrapText="1"/>
      <protection/>
    </xf>
    <xf numFmtId="0" fontId="24" fillId="2" borderId="18" xfId="140" applyFont="1" applyFill="1" applyBorder="1" applyAlignment="1">
      <alignment vertical="center"/>
      <protection/>
    </xf>
    <xf numFmtId="4" fontId="29" fillId="0" borderId="13" xfId="140" applyNumberFormat="1" applyFont="1" applyBorder="1" applyAlignment="1">
      <alignment horizontal="right" vertical="center"/>
      <protection/>
    </xf>
    <xf numFmtId="4" fontId="29" fillId="2" borderId="13" xfId="140" applyNumberFormat="1" applyFont="1" applyFill="1" applyBorder="1" applyAlignment="1">
      <alignment horizontal="right" vertical="center" wrapText="1"/>
      <protection/>
    </xf>
    <xf numFmtId="4" fontId="24" fillId="0" borderId="13" xfId="140" applyNumberFormat="1" applyFont="1" applyFill="1" applyBorder="1" applyAlignment="1">
      <alignment horizontal="right" vertical="center" wrapText="1"/>
      <protection/>
    </xf>
    <xf numFmtId="0" fontId="8" fillId="63" borderId="1" xfId="204" applyNumberFormat="1" quotePrefix="1">
      <alignment horizontal="right" vertical="center"/>
    </xf>
    <xf numFmtId="0" fontId="0" fillId="46" borderId="1" xfId="154" applyNumberFormat="1" quotePrefix="1">
      <alignment horizontal="left" vertical="center" indent="1"/>
    </xf>
    <xf numFmtId="0" fontId="0" fillId="58" borderId="1" xfId="171" applyNumberFormat="1" quotePrefix="1">
      <alignment horizontal="right" vertical="center"/>
    </xf>
    <xf numFmtId="0" fontId="0" fillId="0" borderId="1" xfId="195" applyNumberFormat="1">
      <alignment horizontal="right" vertical="center"/>
    </xf>
    <xf numFmtId="0" fontId="0" fillId="46" borderId="1" xfId="154" applyNumberFormat="1" applyAlignment="1" quotePrefix="1">
      <alignment horizontal="left" vertical="center" indent="1"/>
    </xf>
    <xf numFmtId="0" fontId="29" fillId="0" borderId="13" xfId="140" applyFont="1" applyBorder="1" applyAlignment="1" quotePrefix="1">
      <alignment horizontal="center" vertical="center" wrapText="1"/>
      <protection/>
    </xf>
    <xf numFmtId="0" fontId="6" fillId="0" borderId="13" xfId="140" applyFont="1" applyBorder="1" applyAlignment="1" quotePrefix="1">
      <alignment horizontal="center" wrapText="1"/>
      <protection/>
    </xf>
    <xf numFmtId="0" fontId="6" fillId="0" borderId="17" xfId="140" applyFont="1" applyBorder="1" applyAlignment="1" quotePrefix="1">
      <alignment horizontal="center" wrapText="1"/>
      <protection/>
    </xf>
    <xf numFmtId="0" fontId="26" fillId="0" borderId="0" xfId="140" applyFont="1" applyAlignment="1">
      <alignment horizontal="center" vertical="center" wrapText="1"/>
      <protection/>
    </xf>
    <xf numFmtId="0" fontId="24" fillId="0" borderId="0" xfId="140" applyFont="1" applyAlignment="1">
      <alignment horizontal="left" vertical="center" wrapText="1"/>
      <protection/>
    </xf>
    <xf numFmtId="0" fontId="24" fillId="0" borderId="17" xfId="140" applyFont="1" applyBorder="1" applyAlignment="1" quotePrefix="1">
      <alignment horizontal="left" vertical="center"/>
      <protection/>
    </xf>
    <xf numFmtId="0" fontId="24" fillId="0" borderId="18" xfId="140" applyFont="1" applyBorder="1" applyAlignment="1">
      <alignment vertical="center"/>
      <protection/>
    </xf>
    <xf numFmtId="0" fontId="29" fillId="2" borderId="17" xfId="140" applyFont="1" applyFill="1" applyBorder="1" applyAlignment="1" quotePrefix="1">
      <alignment horizontal="left" wrapText="1"/>
      <protection/>
    </xf>
    <xf numFmtId="0" fontId="29" fillId="2" borderId="18" xfId="140" applyFont="1" applyFill="1" applyBorder="1" applyAlignment="1" quotePrefix="1">
      <alignment horizontal="left" wrapText="1"/>
      <protection/>
    </xf>
    <xf numFmtId="0" fontId="29" fillId="2" borderId="12" xfId="140" applyFont="1" applyFill="1" applyBorder="1" applyAlignment="1" quotePrefix="1">
      <alignment horizontal="left" wrapText="1"/>
      <protection/>
    </xf>
    <xf numFmtId="0" fontId="24" fillId="2" borderId="17" xfId="140" applyFont="1" applyFill="1" applyBorder="1" applyAlignment="1" quotePrefix="1">
      <alignment horizontal="left" vertical="center" wrapText="1"/>
      <protection/>
    </xf>
    <xf numFmtId="0" fontId="24" fillId="2" borderId="18" xfId="140" applyFont="1" applyFill="1" applyBorder="1" applyAlignment="1">
      <alignment vertical="center" wrapText="1"/>
      <protection/>
    </xf>
    <xf numFmtId="0" fontId="24" fillId="0" borderId="17" xfId="140" applyFont="1" applyBorder="1" applyAlignment="1">
      <alignment horizontal="left" vertical="center" wrapText="1"/>
      <protection/>
    </xf>
    <xf numFmtId="0" fontId="24" fillId="0" borderId="18" xfId="140" applyFont="1" applyBorder="1" applyAlignment="1">
      <alignment vertical="center" wrapText="1"/>
      <protection/>
    </xf>
    <xf numFmtId="0" fontId="24" fillId="2" borderId="17" xfId="140" applyFont="1" applyFill="1" applyBorder="1" applyAlignment="1">
      <alignment horizontal="left" vertical="center" wrapText="1"/>
      <protection/>
    </xf>
    <xf numFmtId="0" fontId="24" fillId="2" borderId="18" xfId="140" applyFont="1" applyFill="1" applyBorder="1" applyAlignment="1">
      <alignment vertical="center"/>
      <protection/>
    </xf>
    <xf numFmtId="0" fontId="24" fillId="0" borderId="17" xfId="140" applyFont="1" applyBorder="1" applyAlignment="1" quotePrefix="1">
      <alignment horizontal="left" vertical="center" wrapText="1"/>
      <protection/>
    </xf>
    <xf numFmtId="0" fontId="6" fillId="0" borderId="17" xfId="140" applyFont="1" applyBorder="1" applyAlignment="1" quotePrefix="1">
      <alignment horizontal="center" vertical="center" wrapText="1"/>
      <protection/>
    </xf>
    <xf numFmtId="0" fontId="6" fillId="0" borderId="18" xfId="140" applyFont="1" applyBorder="1" applyAlignment="1" quotePrefix="1">
      <alignment horizontal="center" vertical="center" wrapText="1"/>
      <protection/>
    </xf>
    <xf numFmtId="0" fontId="24" fillId="0" borderId="18" xfId="140" applyFont="1" applyBorder="1" applyAlignment="1">
      <alignment horizontal="left" vertical="center" wrapText="1"/>
      <protection/>
    </xf>
    <xf numFmtId="0" fontId="1" fillId="0" borderId="18" xfId="140" applyFont="1" applyBorder="1" applyAlignment="1">
      <alignment vertical="center" wrapText="1"/>
      <protection/>
    </xf>
    <xf numFmtId="0" fontId="24" fillId="0" borderId="0" xfId="140" applyFont="1" applyAlignment="1">
      <alignment horizontal="left" vertical="top" wrapText="1"/>
      <protection/>
    </xf>
    <xf numFmtId="0" fontId="14" fillId="0" borderId="0" xfId="140" applyFont="1" applyAlignment="1">
      <alignment horizontal="left" vertical="top" wrapText="1"/>
      <protection/>
    </xf>
    <xf numFmtId="0" fontId="29" fillId="2" borderId="13" xfId="140" applyFont="1" applyFill="1" applyBorder="1" applyAlignment="1" quotePrefix="1">
      <alignment horizontal="left" vertical="center" wrapText="1"/>
      <protection/>
    </xf>
  </cellXfs>
  <cellStyles count="20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1 2" xfId="36"/>
    <cellStyle name="Accent1 3" xfId="37"/>
    <cellStyle name="Accent1 4" xfId="38"/>
    <cellStyle name="Accent1 5" xfId="39"/>
    <cellStyle name="Accent1 6" xfId="40"/>
    <cellStyle name="Accent1 7" xfId="41"/>
    <cellStyle name="Accent2 - 20%" xfId="42"/>
    <cellStyle name="Accent2 - 40%" xfId="43"/>
    <cellStyle name="Accent2 - 60%" xfId="44"/>
    <cellStyle name="Accent2 2" xfId="45"/>
    <cellStyle name="Accent2 3" xfId="46"/>
    <cellStyle name="Accent2 4" xfId="47"/>
    <cellStyle name="Accent2 5" xfId="48"/>
    <cellStyle name="Accent2 6" xfId="49"/>
    <cellStyle name="Accent2 7" xfId="50"/>
    <cellStyle name="Accent3 - 20%" xfId="51"/>
    <cellStyle name="Accent3 - 40%" xfId="52"/>
    <cellStyle name="Accent3 - 60%" xfId="53"/>
    <cellStyle name="Accent3 2" xfId="54"/>
    <cellStyle name="Accent3 3" xfId="55"/>
    <cellStyle name="Accent3 4" xfId="56"/>
    <cellStyle name="Accent3 5" xfId="57"/>
    <cellStyle name="Accent3 6" xfId="58"/>
    <cellStyle name="Accent3 7" xfId="59"/>
    <cellStyle name="Accent4 - 20%" xfId="60"/>
    <cellStyle name="Accent4 - 40%" xfId="61"/>
    <cellStyle name="Accent4 - 60%" xfId="62"/>
    <cellStyle name="Accent4 2" xfId="63"/>
    <cellStyle name="Accent4 3" xfId="64"/>
    <cellStyle name="Accent4 4" xfId="65"/>
    <cellStyle name="Accent4 5" xfId="66"/>
    <cellStyle name="Accent4 6" xfId="67"/>
    <cellStyle name="Accent4 7" xfId="68"/>
    <cellStyle name="Accent5 - 20%" xfId="69"/>
    <cellStyle name="Accent5 - 40%" xfId="70"/>
    <cellStyle name="Accent5 - 60%" xfId="71"/>
    <cellStyle name="Accent5 2" xfId="72"/>
    <cellStyle name="Accent5 3" xfId="73"/>
    <cellStyle name="Accent5 4" xfId="74"/>
    <cellStyle name="Accent5 5" xfId="75"/>
    <cellStyle name="Accent5 6" xfId="76"/>
    <cellStyle name="Accent5 7" xfId="77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Accent6 6" xfId="85"/>
    <cellStyle name="Accent6 7" xfId="86"/>
    <cellStyle name="Bad 2" xfId="87"/>
    <cellStyle name="Bilješka" xfId="88"/>
    <cellStyle name="Bilješka 2" xfId="89"/>
    <cellStyle name="Calculation 2" xfId="90"/>
    <cellStyle name="Check Cell 2" xfId="91"/>
    <cellStyle name="Dobro" xfId="92"/>
    <cellStyle name="Dobro 2" xfId="93"/>
    <cellStyle name="Emphasis 1" xfId="94"/>
    <cellStyle name="Emphasis 2" xfId="95"/>
    <cellStyle name="Emphasis 3" xfId="96"/>
    <cellStyle name="Good 2" xfId="97"/>
    <cellStyle name="Heading 1 2" xfId="98"/>
    <cellStyle name="Heading 2 2" xfId="99"/>
    <cellStyle name="Heading 3 2" xfId="100"/>
    <cellStyle name="Heading 4 2" xfId="101"/>
    <cellStyle name="Hyperlink" xfId="102"/>
    <cellStyle name="Input 2" xfId="103"/>
    <cellStyle name="Isticanje1" xfId="104"/>
    <cellStyle name="Isticanje1 2" xfId="105"/>
    <cellStyle name="Isticanje2" xfId="106"/>
    <cellStyle name="Isticanje2 2" xfId="107"/>
    <cellStyle name="Isticanje3" xfId="108"/>
    <cellStyle name="Isticanje3 2" xfId="109"/>
    <cellStyle name="Isticanje4" xfId="110"/>
    <cellStyle name="Isticanje4 2" xfId="111"/>
    <cellStyle name="Isticanje5" xfId="112"/>
    <cellStyle name="Isticanje5 2" xfId="113"/>
    <cellStyle name="Isticanje6" xfId="114"/>
    <cellStyle name="Isticanje6 2" xfId="115"/>
    <cellStyle name="Izlaz" xfId="116"/>
    <cellStyle name="Izlaz 2" xfId="117"/>
    <cellStyle name="Izračun" xfId="118"/>
    <cellStyle name="Izračun 2" xfId="119"/>
    <cellStyle name="Linked Cell 2" xfId="120"/>
    <cellStyle name="Loše" xfId="121"/>
    <cellStyle name="Loše 2" xfId="122"/>
    <cellStyle name="Naslov" xfId="123"/>
    <cellStyle name="Naslov 1" xfId="124"/>
    <cellStyle name="Naslov 1 2" xfId="125"/>
    <cellStyle name="Naslov 2" xfId="126"/>
    <cellStyle name="Naslov 2 2" xfId="127"/>
    <cellStyle name="Naslov 3" xfId="128"/>
    <cellStyle name="Naslov 3 2" xfId="129"/>
    <cellStyle name="Naslov 4" xfId="130"/>
    <cellStyle name="Naslov 4 2" xfId="131"/>
    <cellStyle name="Neutral 2" xfId="132"/>
    <cellStyle name="Neutralno" xfId="133"/>
    <cellStyle name="Neutralno 2" xfId="134"/>
    <cellStyle name="Normal 2" xfId="135"/>
    <cellStyle name="Normal 3" xfId="136"/>
    <cellStyle name="Normal 4" xfId="137"/>
    <cellStyle name="Normal 5" xfId="138"/>
    <cellStyle name="Normalno 2" xfId="139"/>
    <cellStyle name="Normalno 3" xfId="140"/>
    <cellStyle name="Note 2" xfId="141"/>
    <cellStyle name="Output 2" xfId="142"/>
    <cellStyle name="Percent" xfId="143"/>
    <cellStyle name="Povezana ćelija" xfId="144"/>
    <cellStyle name="Povezana ćelija 2" xfId="145"/>
    <cellStyle name="Followed Hyperlink" xfId="146"/>
    <cellStyle name="Provjera ćelije" xfId="147"/>
    <cellStyle name="Provjera ćelije 2" xfId="148"/>
    <cellStyle name="SAPBEXaggData" xfId="149"/>
    <cellStyle name="SAPBEXaggDataEmph" xfId="150"/>
    <cellStyle name="SAPBEXaggItem" xfId="151"/>
    <cellStyle name="SAPBEXaggItem 2" xfId="152"/>
    <cellStyle name="SAPBEXaggItemX" xfId="153"/>
    <cellStyle name="SAPBEXchaText" xfId="154"/>
    <cellStyle name="SAPBEXchaText 2" xfId="155"/>
    <cellStyle name="SAPBEXexcBad7" xfId="156"/>
    <cellStyle name="SAPBEXexcBad8" xfId="157"/>
    <cellStyle name="SAPBEXexcBad9" xfId="158"/>
    <cellStyle name="SAPBEXexcCritical4" xfId="159"/>
    <cellStyle name="SAPBEXexcCritical5" xfId="160"/>
    <cellStyle name="SAPBEXexcCritical6" xfId="161"/>
    <cellStyle name="SAPBEXexcGood1" xfId="162"/>
    <cellStyle name="SAPBEXexcGood2" xfId="163"/>
    <cellStyle name="SAPBEXexcGood3" xfId="164"/>
    <cellStyle name="SAPBEXfilterDrill" xfId="165"/>
    <cellStyle name="SAPBEXfilterDrill 2" xfId="166"/>
    <cellStyle name="SAPBEXfilterItem" xfId="167"/>
    <cellStyle name="SAPBEXfilterItem 2" xfId="168"/>
    <cellStyle name="SAPBEXfilterText" xfId="169"/>
    <cellStyle name="SAPBEXfilterText 2" xfId="170"/>
    <cellStyle name="SAPBEXformats" xfId="171"/>
    <cellStyle name="SAPBEXheaderItem" xfId="172"/>
    <cellStyle name="SAPBEXheaderItem 2" xfId="173"/>
    <cellStyle name="SAPBEXheaderText" xfId="174"/>
    <cellStyle name="SAPBEXheaderText 2" xfId="175"/>
    <cellStyle name="SAPBEXHLevel0" xfId="176"/>
    <cellStyle name="SAPBEXHLevel0 2" xfId="177"/>
    <cellStyle name="SAPBEXHLevel0X" xfId="178"/>
    <cellStyle name="SAPBEXHLevel1" xfId="179"/>
    <cellStyle name="SAPBEXHLevel1 2" xfId="180"/>
    <cellStyle name="SAPBEXHLevel1X" xfId="181"/>
    <cellStyle name="SAPBEXHLevel2" xfId="182"/>
    <cellStyle name="SAPBEXHLevel2 2" xfId="183"/>
    <cellStyle name="SAPBEXHLevel2X" xfId="184"/>
    <cellStyle name="SAPBEXHLevel3" xfId="185"/>
    <cellStyle name="SAPBEXHLevel3 2" xfId="186"/>
    <cellStyle name="SAPBEXHLevel3X" xfId="187"/>
    <cellStyle name="SAPBEXinputData" xfId="188"/>
    <cellStyle name="SAPBEXItemHeader" xfId="189"/>
    <cellStyle name="SAPBEXresData" xfId="190"/>
    <cellStyle name="SAPBEXresDataEmph" xfId="191"/>
    <cellStyle name="SAPBEXresDataEmph 2" xfId="192"/>
    <cellStyle name="SAPBEXresItem" xfId="193"/>
    <cellStyle name="SAPBEXresItemX" xfId="194"/>
    <cellStyle name="SAPBEXstdData" xfId="195"/>
    <cellStyle name="SAPBEXstdDataEmph" xfId="196"/>
    <cellStyle name="SAPBEXstdItem" xfId="197"/>
    <cellStyle name="SAPBEXstdItem 2" xfId="198"/>
    <cellStyle name="SAPBEXstdItemX" xfId="199"/>
    <cellStyle name="SAPBEXtitle" xfId="200"/>
    <cellStyle name="SAPBEXtitle 2" xfId="201"/>
    <cellStyle name="SAPBEXunassignedItem" xfId="202"/>
    <cellStyle name="SAPBEXunassignedItem 2" xfId="203"/>
    <cellStyle name="SAPBEXundefined" xfId="204"/>
    <cellStyle name="Sheet Title" xfId="205"/>
    <cellStyle name="Tekst objašnjenja" xfId="206"/>
    <cellStyle name="Tekst upozorenja" xfId="207"/>
    <cellStyle name="Tekst upozorenja 2" xfId="208"/>
    <cellStyle name="Total 2" xfId="209"/>
    <cellStyle name="Ukupni zbroj" xfId="210"/>
    <cellStyle name="Ukupni zbroj 2" xfId="211"/>
    <cellStyle name="Unos" xfId="212"/>
    <cellStyle name="Unos 2" xfId="213"/>
    <cellStyle name="Currency" xfId="214"/>
    <cellStyle name="Currency [0]" xfId="215"/>
    <cellStyle name="Warning Text 2" xfId="216"/>
    <cellStyle name="Comma" xfId="217"/>
    <cellStyle name="Comma [0]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1057275</xdr:colOff>
      <xdr:row>4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1229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133350</xdr:colOff>
      <xdr:row>3</xdr:row>
      <xdr:rowOff>123825</xdr:rowOff>
    </xdr:to>
    <xdr:pic macro="[1]!DesignIconClicked">
      <xdr:nvPicPr>
        <xdr:cNvPr id="2" name="BExZNG23FAQZXVJ00CFJ4XGPL0UQ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</xdr:row>
      <xdr:rowOff>0</xdr:rowOff>
    </xdr:from>
    <xdr:to>
      <xdr:col>1</xdr:col>
      <xdr:colOff>247650</xdr:colOff>
      <xdr:row>4</xdr:row>
      <xdr:rowOff>123825</xdr:rowOff>
    </xdr:to>
    <xdr:pic macro="[1]!DesignIconClicked">
      <xdr:nvPicPr>
        <xdr:cNvPr id="3" name="BExVUGMPL3PPT5QJ7ETS2FN3NSUS" descr="Collap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7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666750</xdr:colOff>
      <xdr:row>6</xdr:row>
      <xdr:rowOff>133350</xdr:rowOff>
    </xdr:to>
    <xdr:pic macro="[1]!DesignIconClicked">
      <xdr:nvPicPr>
        <xdr:cNvPr id="1" name="BExQHW0TSA3K2AO4CIV2EO1T5SIE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76200</xdr:colOff>
      <xdr:row>1</xdr:row>
      <xdr:rowOff>57150</xdr:rowOff>
    </xdr:to>
    <xdr:pic macro="[1]!DesignIconClicked">
      <xdr:nvPicPr>
        <xdr:cNvPr id="2" name="BExKKJ2IQDLM6REUQVTRQGSX6R6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85725</xdr:rowOff>
    </xdr:from>
    <xdr:to>
      <xdr:col>0</xdr:col>
      <xdr:colOff>76200</xdr:colOff>
      <xdr:row>1</xdr:row>
      <xdr:rowOff>133350</xdr:rowOff>
    </xdr:to>
    <xdr:pic macro="[1]!DesignIconClicked">
      <xdr:nvPicPr>
        <xdr:cNvPr id="3" name="BEx3TTJTHFMVOREVZLWXKDCB282I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76200</xdr:colOff>
      <xdr:row>1</xdr:row>
      <xdr:rowOff>57150</xdr:rowOff>
    </xdr:to>
    <xdr:pic macro="[1]!DesignIconClicked">
      <xdr:nvPicPr>
        <xdr:cNvPr id="4" name="BExGSOEE5FN9Q9PNN85H5ONE6MBL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76200</xdr:colOff>
      <xdr:row>1</xdr:row>
      <xdr:rowOff>133350</xdr:rowOff>
    </xdr:to>
    <xdr:pic macro="[1]!DesignIconClicked">
      <xdr:nvPicPr>
        <xdr:cNvPr id="5" name="BExVY05HJMLXRNZ3N6WZRG3EAKM1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1RSDVI7A1XIUENJTGF3MLDPT1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EP7U3ZN6JGFH5SZD2NTI9CZNG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OLI23QG919P4837KSFZ6VUIMH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GVTZILV6F6YYF7DKBW4LXZVSU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57150</xdr:rowOff>
    </xdr:to>
    <xdr:pic macro="[1]!DesignIconClicked">
      <xdr:nvPicPr>
        <xdr:cNvPr id="10" name="BExEVAM93CDYCEC7IW4HD86QJQRD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133350</xdr:rowOff>
    </xdr:to>
    <xdr:pic macro="[1]!DesignIconClicked">
      <xdr:nvPicPr>
        <xdr:cNvPr id="11" name="BEx1XD1AW0XKETL6NLT0HQ2OGI9L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5</xdr:col>
      <xdr:colOff>66675</xdr:colOff>
      <xdr:row>0</xdr:row>
      <xdr:rowOff>57150</xdr:rowOff>
    </xdr:to>
    <xdr:pic macro="[1]!DesignIconClicked">
      <xdr:nvPicPr>
        <xdr:cNvPr id="12" name="BEx1HPR0X0WPQAMQED04E0RU3A7F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0</xdr:row>
      <xdr:rowOff>85725</xdr:rowOff>
    </xdr:from>
    <xdr:to>
      <xdr:col>5</xdr:col>
      <xdr:colOff>66675</xdr:colOff>
      <xdr:row>0</xdr:row>
      <xdr:rowOff>133350</xdr:rowOff>
    </xdr:to>
    <xdr:pic macro="[1]!DesignIconClicked">
      <xdr:nvPicPr>
        <xdr:cNvPr id="13" name="BExOC21NGUB3MAUSR0JRZBRFXH4Z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</xdr:rowOff>
    </xdr:from>
    <xdr:to>
      <xdr:col>6</xdr:col>
      <xdr:colOff>66675</xdr:colOff>
      <xdr:row>0</xdr:row>
      <xdr:rowOff>57150</xdr:rowOff>
    </xdr:to>
    <xdr:pic macro="[1]!DesignIconClicked">
      <xdr:nvPicPr>
        <xdr:cNvPr id="14" name="BEx1H7RQ099ZNYSGQN1J3TDG73CL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66675</xdr:colOff>
      <xdr:row>0</xdr:row>
      <xdr:rowOff>133350</xdr:rowOff>
    </xdr:to>
    <xdr:pic macro="[1]!DesignIconClicked">
      <xdr:nvPicPr>
        <xdr:cNvPr id="15" name="BExEVDMA24H18678T6LDRFGKRDG5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9525</xdr:rowOff>
    </xdr:from>
    <xdr:to>
      <xdr:col>7</xdr:col>
      <xdr:colOff>76200</xdr:colOff>
      <xdr:row>0</xdr:row>
      <xdr:rowOff>57150</xdr:rowOff>
    </xdr:to>
    <xdr:pic macro="[1]!DesignIconClicked">
      <xdr:nvPicPr>
        <xdr:cNvPr id="16" name="BExIGTTAKW5CWTHKXYFU1HEEP5ZD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0</xdr:row>
      <xdr:rowOff>85725</xdr:rowOff>
    </xdr:from>
    <xdr:to>
      <xdr:col>7</xdr:col>
      <xdr:colOff>76200</xdr:colOff>
      <xdr:row>0</xdr:row>
      <xdr:rowOff>133350</xdr:rowOff>
    </xdr:to>
    <xdr:pic macro="[1]!DesignIconClicked">
      <xdr:nvPicPr>
        <xdr:cNvPr id="17" name="BExSANX6FGAG8J3V4NB4LYE970NU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18" name="BExMA2J4NV3YQ84H1C3CACPY3AYJ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</xdr:row>
      <xdr:rowOff>0</xdr:rowOff>
    </xdr:from>
    <xdr:to>
      <xdr:col>0</xdr:col>
      <xdr:colOff>361950</xdr:colOff>
      <xdr:row>3</xdr:row>
      <xdr:rowOff>123825</xdr:rowOff>
    </xdr:to>
    <xdr:pic macro="[1]!DesignIconClicked">
      <xdr:nvPicPr>
        <xdr:cNvPr id="19" name="BEx5GUYF5GQF0A6LX6564GVYGIO6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0</xdr:rowOff>
    </xdr:from>
    <xdr:to>
      <xdr:col>0</xdr:col>
      <xdr:colOff>476250</xdr:colOff>
      <xdr:row>4</xdr:row>
      <xdr:rowOff>123825</xdr:rowOff>
    </xdr:to>
    <xdr:pic macro="[1]!DesignIconClicked">
      <xdr:nvPicPr>
        <xdr:cNvPr id="20" name="BExEZP5S0LTG7U58460DG1OC5N8J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5</xdr:row>
      <xdr:rowOff>0</xdr:rowOff>
    </xdr:from>
    <xdr:to>
      <xdr:col>0</xdr:col>
      <xdr:colOff>590550</xdr:colOff>
      <xdr:row>5</xdr:row>
      <xdr:rowOff>123825</xdr:rowOff>
    </xdr:to>
    <xdr:pic macro="[1]!DesignIconClicked">
      <xdr:nvPicPr>
        <xdr:cNvPr id="21" name="BExU5EP74TCZCN0IO6WO0VKB8WA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28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6</xdr:row>
      <xdr:rowOff>0</xdr:rowOff>
    </xdr:from>
    <xdr:to>
      <xdr:col>0</xdr:col>
      <xdr:colOff>590550</xdr:colOff>
      <xdr:row>6</xdr:row>
      <xdr:rowOff>123825</xdr:rowOff>
    </xdr:to>
    <xdr:pic macro="[1]!DesignIconClicked">
      <xdr:nvPicPr>
        <xdr:cNvPr id="22" name="BExQ88O59TKOG0A5APLFO3DD7GI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4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542925</xdr:colOff>
      <xdr:row>7</xdr:row>
      <xdr:rowOff>133350</xdr:rowOff>
    </xdr:to>
    <xdr:pic macro="[1]!DesignIconClicked">
      <xdr:nvPicPr>
        <xdr:cNvPr id="1" name="BExB2TMJEDEOK7P8F6238X4H0YQS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133350</xdr:colOff>
      <xdr:row>2</xdr:row>
      <xdr:rowOff>123825</xdr:rowOff>
    </xdr:to>
    <xdr:pic macro="[1]!DesignIconClicked">
      <xdr:nvPicPr>
        <xdr:cNvPr id="2" name="BEx5KB6GEBKHYWUCALCTMEDNNN8D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0</xdr:rowOff>
    </xdr:from>
    <xdr:to>
      <xdr:col>0</xdr:col>
      <xdr:colOff>247650</xdr:colOff>
      <xdr:row>3</xdr:row>
      <xdr:rowOff>123825</xdr:rowOff>
    </xdr:to>
    <xdr:pic macro="[1]!DesignIconClicked">
      <xdr:nvPicPr>
        <xdr:cNvPr id="3" name="BExQA020S7TELM6CVBGUJVP6ZUR1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</xdr:row>
      <xdr:rowOff>0</xdr:rowOff>
    </xdr:from>
    <xdr:to>
      <xdr:col>0</xdr:col>
      <xdr:colOff>361950</xdr:colOff>
      <xdr:row>4</xdr:row>
      <xdr:rowOff>123825</xdr:rowOff>
    </xdr:to>
    <xdr:pic macro="[1]!DesignIconClicked">
      <xdr:nvPicPr>
        <xdr:cNvPr id="4" name="BEx3IOPF6SDZ8SA8NPU0XZGLBE1V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1628775</xdr:colOff>
      <xdr:row>0</xdr:row>
      <xdr:rowOff>133350</xdr:rowOff>
    </xdr:to>
    <xdr:pic macro="[1]!DesignIconClicked">
      <xdr:nvPicPr>
        <xdr:cNvPr id="1" name="BExXPVZBBFZB568F3K3WIUDXZVS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1:L35"/>
  <sheetViews>
    <sheetView tabSelected="1" zoomScalePageLayoutView="0" workbookViewId="0" topLeftCell="A1">
      <selection activeCell="O24" sqref="O24"/>
    </sheetView>
  </sheetViews>
  <sheetFormatPr defaultColWidth="9.33203125" defaultRowHeight="11.25"/>
  <cols>
    <col min="1" max="5" width="9.33203125" style="34" customWidth="1"/>
    <col min="6" max="6" width="20.33203125" style="34" customWidth="1"/>
    <col min="7" max="7" width="29.33203125" style="39" customWidth="1"/>
    <col min="8" max="9" width="29.33203125" style="26" customWidth="1"/>
    <col min="10" max="10" width="29.33203125" style="39" customWidth="1"/>
    <col min="11" max="12" width="14.33203125" style="39" customWidth="1"/>
    <col min="13" max="16384" width="9.33203125" style="34" customWidth="1"/>
  </cols>
  <sheetData>
    <row r="1" spans="2:12" ht="15.75">
      <c r="B1" s="65" t="s">
        <v>8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2:12" ht="18">
      <c r="B2" s="49"/>
      <c r="C2" s="49"/>
      <c r="D2" s="49"/>
      <c r="E2" s="49"/>
      <c r="F2" s="49"/>
      <c r="G2" s="10"/>
      <c r="H2" s="33"/>
      <c r="I2" s="33"/>
      <c r="J2" s="10"/>
      <c r="K2" s="10"/>
      <c r="L2" s="10"/>
    </row>
    <row r="3" spans="2:12" ht="15.75">
      <c r="B3" s="65" t="s">
        <v>2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2" ht="18">
      <c r="B4" s="49"/>
      <c r="C4" s="49"/>
      <c r="D4" s="49"/>
      <c r="E4" s="49"/>
      <c r="F4" s="49"/>
      <c r="G4" s="10"/>
      <c r="H4" s="33"/>
      <c r="I4" s="33"/>
      <c r="J4" s="10"/>
      <c r="K4" s="10"/>
      <c r="L4" s="10"/>
    </row>
    <row r="5" spans="2:12" ht="15.75">
      <c r="B5" s="65" t="s">
        <v>9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2:12" ht="15.75">
      <c r="B6" s="35"/>
      <c r="C6" s="35"/>
      <c r="D6" s="35"/>
      <c r="E6" s="35"/>
      <c r="F6" s="35"/>
      <c r="G6" s="9"/>
      <c r="H6" s="31"/>
      <c r="I6" s="31"/>
      <c r="J6" s="9"/>
      <c r="K6" s="9"/>
      <c r="L6" s="9"/>
    </row>
    <row r="7" spans="2:12" ht="18">
      <c r="B7" s="66" t="s">
        <v>10</v>
      </c>
      <c r="C7" s="66"/>
      <c r="D7" s="66"/>
      <c r="E7" s="66"/>
      <c r="F7" s="66"/>
      <c r="G7" s="8"/>
      <c r="H7" s="29"/>
      <c r="I7" s="29"/>
      <c r="J7" s="40"/>
      <c r="K7" s="41"/>
      <c r="L7" s="41"/>
    </row>
    <row r="8" spans="2:12" ht="42" customHeight="1">
      <c r="B8" s="62" t="s">
        <v>11</v>
      </c>
      <c r="C8" s="62"/>
      <c r="D8" s="62"/>
      <c r="E8" s="62"/>
      <c r="F8" s="62"/>
      <c r="G8" s="36" t="s">
        <v>12</v>
      </c>
      <c r="H8" s="14" t="s">
        <v>13</v>
      </c>
      <c r="I8" s="14" t="s">
        <v>14</v>
      </c>
      <c r="J8" s="36" t="s">
        <v>15</v>
      </c>
      <c r="K8" s="36" t="s">
        <v>16</v>
      </c>
      <c r="L8" s="36" t="s">
        <v>17</v>
      </c>
    </row>
    <row r="9" spans="2:12" ht="11.25">
      <c r="B9" s="63">
        <v>1</v>
      </c>
      <c r="C9" s="63"/>
      <c r="D9" s="63"/>
      <c r="E9" s="63"/>
      <c r="F9" s="64"/>
      <c r="G9" s="11">
        <v>2</v>
      </c>
      <c r="H9" s="11">
        <v>3</v>
      </c>
      <c r="I9" s="11">
        <v>4</v>
      </c>
      <c r="J9" s="11">
        <v>5</v>
      </c>
      <c r="K9" s="43" t="s">
        <v>18</v>
      </c>
      <c r="L9" s="43" t="s">
        <v>19</v>
      </c>
    </row>
    <row r="10" spans="2:12" ht="30" customHeight="1">
      <c r="B10" s="74" t="s">
        <v>20</v>
      </c>
      <c r="C10" s="75"/>
      <c r="D10" s="75"/>
      <c r="E10" s="75"/>
      <c r="F10" s="68"/>
      <c r="G10" s="44">
        <f>_xlfn.IFERROR(VLOOKUP("6",'FP0002PRPV2'!$B$5:$I$6,3,FALSE),0)+_xlfn.IFERROR('FP0002PRB'!B3,0)</f>
        <v>25674057.88</v>
      </c>
      <c r="H10" s="48">
        <f>_xlfn.IFERROR(VLOOKUP("6",'FP0002PRPV2'!$B$5:$I$6,4,FALSE),0)+_xlfn.IFERROR('FP0002PRB'!C3,0)</f>
        <v>64973273</v>
      </c>
      <c r="I10" s="48">
        <f>_xlfn.IFERROR(VLOOKUP("6",'FP0002PRPV2'!$B$5:$I$6,5,FALSE),"")+_xlfn.IFERROR('FP0002PRB'!D3,0)</f>
        <v>64973273</v>
      </c>
      <c r="J10" s="44">
        <f>_xlfn.IFERROR(VLOOKUP("6",'FP0002PRPV2'!$B$5:$I$6,6,FALSE),"")+_xlfn.IFERROR('FP0002PRB'!E3,0)</f>
        <v>29475133.64</v>
      </c>
      <c r="K10" s="56">
        <f>_xlfn.IFERROR(J10/G10*100,"")</f>
        <v>114.80512265636445</v>
      </c>
      <c r="L10" s="56">
        <f>_xlfn.IFERROR(J10/I10*100,"")</f>
        <v>45.365012841511</v>
      </c>
    </row>
    <row r="11" spans="2:12" ht="30" customHeight="1">
      <c r="B11" s="67" t="s">
        <v>21</v>
      </c>
      <c r="C11" s="68"/>
      <c r="D11" s="68"/>
      <c r="E11" s="68"/>
      <c r="F11" s="68"/>
      <c r="G11" s="44">
        <f>_xlfn.IFERROR(VLOOKUP("7",'FP0002PRPV2'!$B$5:$I$6,3,FALSE),0)</f>
        <v>0</v>
      </c>
      <c r="H11" s="48">
        <f>_xlfn.IFERROR(VLOOKUP("7",'FP0002PRPV2'!$B$5:$I$6,4,FALSE),0)</f>
        <v>0</v>
      </c>
      <c r="I11" s="48">
        <f>_xlfn.IFERROR(VLOOKUP("7",'FP0002PRPV2'!$B$5:$I$6,5,FALSE),0)</f>
        <v>0</v>
      </c>
      <c r="J11" s="44">
        <f>_xlfn.IFERROR(VLOOKUP("7",'FP0002PRPV2'!$B$5:$I$6,6,FALSE),0)</f>
        <v>0</v>
      </c>
      <c r="K11" s="56">
        <f aca="true" t="shared" si="0" ref="K11:K16">_xlfn.IFERROR(J11/G11*100,"")</f>
      </c>
      <c r="L11" s="56">
        <f aca="true" t="shared" si="1" ref="L11:L16">_xlfn.IFERROR(J11/I11*100,"")</f>
      </c>
    </row>
    <row r="12" spans="2:12" ht="12.75">
      <c r="B12" s="76" t="s">
        <v>22</v>
      </c>
      <c r="C12" s="73"/>
      <c r="D12" s="73"/>
      <c r="E12" s="73"/>
      <c r="F12" s="77"/>
      <c r="G12" s="32">
        <f>G10+G11</f>
        <v>25674057.88</v>
      </c>
      <c r="H12" s="15">
        <f>H10+H11</f>
        <v>64973273</v>
      </c>
      <c r="I12" s="15">
        <f>I10+I11</f>
        <v>64973273</v>
      </c>
      <c r="J12" s="32">
        <f>J10+J11</f>
        <v>29475133.64</v>
      </c>
      <c r="K12" s="47">
        <f t="shared" si="0"/>
        <v>114.80512265636445</v>
      </c>
      <c r="L12" s="47">
        <f t="shared" si="1"/>
        <v>45.365012841511</v>
      </c>
    </row>
    <row r="13" spans="2:12" ht="30" customHeight="1">
      <c r="B13" s="78" t="s">
        <v>23</v>
      </c>
      <c r="C13" s="75"/>
      <c r="D13" s="75"/>
      <c r="E13" s="75"/>
      <c r="F13" s="75"/>
      <c r="G13" s="44">
        <f>_xlfn.IFERROR(VLOOKUP("3",'FP0002PRR'!$A$3:$F$7,3,FALSE),0)</f>
        <v>24716441.17</v>
      </c>
      <c r="H13" s="48">
        <f>_xlfn.IFERROR(VLOOKUP("3",'FP0002PRR'!$A$3:$F$7,4,FALSE),0)</f>
        <v>61707655</v>
      </c>
      <c r="I13" s="48">
        <f>_xlfn.IFERROR(VLOOKUP("3",'FP0002PRR'!$A$3:$F$7,5,FALSE),0)</f>
        <v>61707655</v>
      </c>
      <c r="J13" s="44">
        <f>_xlfn.IFERROR(VLOOKUP("3",'FP0002PRR'!$A$3:$F$7,6,FALSE),0)</f>
        <v>27438828.46</v>
      </c>
      <c r="K13" s="46">
        <f t="shared" si="0"/>
        <v>111.01447927424253</v>
      </c>
      <c r="L13" s="46">
        <f t="shared" si="1"/>
        <v>44.46584213903446</v>
      </c>
    </row>
    <row r="14" spans="2:12" ht="30" customHeight="1">
      <c r="B14" s="67" t="s">
        <v>24</v>
      </c>
      <c r="C14" s="68"/>
      <c r="D14" s="68"/>
      <c r="E14" s="68"/>
      <c r="F14" s="68"/>
      <c r="G14" s="44">
        <f>_xlfn.IFERROR(VLOOKUP("4",'FP0002PRR'!$A$3:$F$7,3,FALSE),0)</f>
        <v>122461.77</v>
      </c>
      <c r="H14" s="48">
        <f>_xlfn.IFERROR(VLOOKUP("4",'FP0002PRR'!$A$3:$F$7,4,FALSE),0)</f>
        <v>3265618</v>
      </c>
      <c r="I14" s="48">
        <f>_xlfn.IFERROR(VLOOKUP("4",'FP0002PRR'!$A$3:$F$7,5,FALSE),0)</f>
        <v>3265618</v>
      </c>
      <c r="J14" s="44">
        <f>_xlfn.IFERROR(VLOOKUP("4",'FP0002PRR'!$A$3:$F$7,6,FALSE),0)</f>
        <v>390184.59</v>
      </c>
      <c r="K14" s="46">
        <f t="shared" si="0"/>
        <v>318.61746731245194</v>
      </c>
      <c r="L14" s="46">
        <f t="shared" si="1"/>
        <v>11.94826186038906</v>
      </c>
    </row>
    <row r="15" spans="2:12" ht="12.75">
      <c r="B15" s="50" t="s">
        <v>25</v>
      </c>
      <c r="C15" s="53"/>
      <c r="D15" s="53"/>
      <c r="E15" s="53"/>
      <c r="F15" s="53"/>
      <c r="G15" s="32">
        <f>G13+G14</f>
        <v>24838902.94</v>
      </c>
      <c r="H15" s="15">
        <f>H13+H14</f>
        <v>64973273</v>
      </c>
      <c r="I15" s="15">
        <f>I13+I14</f>
        <v>64973273</v>
      </c>
      <c r="J15" s="32">
        <f>J13+J14</f>
        <v>27829013.05</v>
      </c>
      <c r="K15" s="47">
        <f t="shared" si="0"/>
        <v>112.03801197348693</v>
      </c>
      <c r="L15" s="47">
        <f t="shared" si="1"/>
        <v>42.831477875525835</v>
      </c>
    </row>
    <row r="16" spans="2:12" ht="12.75">
      <c r="B16" s="72" t="s">
        <v>3</v>
      </c>
      <c r="C16" s="73"/>
      <c r="D16" s="73"/>
      <c r="E16" s="73"/>
      <c r="F16" s="73"/>
      <c r="G16" s="18">
        <f>G12-G15</f>
        <v>835154.9399999976</v>
      </c>
      <c r="H16" s="28">
        <f>H12-H15</f>
        <v>0</v>
      </c>
      <c r="I16" s="28">
        <f>I12-I15</f>
        <v>0</v>
      </c>
      <c r="J16" s="18">
        <f>J12-J15</f>
        <v>1646120.5899999999</v>
      </c>
      <c r="K16" s="47">
        <f t="shared" si="0"/>
        <v>197.10361648582293</v>
      </c>
      <c r="L16" s="47">
        <f t="shared" si="1"/>
      </c>
    </row>
    <row r="17" spans="2:12" ht="8.25" customHeight="1">
      <c r="B17" s="49"/>
      <c r="C17" s="51"/>
      <c r="D17" s="51"/>
      <c r="E17" s="51"/>
      <c r="F17" s="51"/>
      <c r="G17" s="37"/>
      <c r="H17" s="24"/>
      <c r="I17" s="24"/>
      <c r="J17" s="37"/>
      <c r="K17" s="38"/>
      <c r="L17" s="38"/>
    </row>
    <row r="18" spans="2:12" ht="13.5" customHeight="1">
      <c r="B18" s="66" t="s">
        <v>26</v>
      </c>
      <c r="C18" s="66"/>
      <c r="D18" s="66"/>
      <c r="E18" s="66"/>
      <c r="F18" s="66"/>
      <c r="G18" s="37"/>
      <c r="H18" s="24"/>
      <c r="I18" s="24"/>
      <c r="J18" s="37"/>
      <c r="K18" s="38"/>
      <c r="L18" s="38"/>
    </row>
    <row r="19" spans="2:12" ht="42" customHeight="1">
      <c r="B19" s="62" t="s">
        <v>11</v>
      </c>
      <c r="C19" s="62"/>
      <c r="D19" s="62"/>
      <c r="E19" s="62"/>
      <c r="F19" s="62"/>
      <c r="G19" s="36" t="s">
        <v>12</v>
      </c>
      <c r="H19" s="19" t="s">
        <v>13</v>
      </c>
      <c r="I19" s="19" t="s">
        <v>14</v>
      </c>
      <c r="J19" s="42" t="s">
        <v>15</v>
      </c>
      <c r="K19" s="42" t="s">
        <v>16</v>
      </c>
      <c r="L19" s="42" t="s">
        <v>17</v>
      </c>
    </row>
    <row r="20" spans="2:12" ht="11.25">
      <c r="B20" s="79">
        <v>1</v>
      </c>
      <c r="C20" s="80"/>
      <c r="D20" s="80"/>
      <c r="E20" s="80"/>
      <c r="F20" s="80"/>
      <c r="G20" s="11">
        <v>2</v>
      </c>
      <c r="H20" s="11">
        <v>3</v>
      </c>
      <c r="I20" s="11">
        <v>4</v>
      </c>
      <c r="J20" s="11">
        <v>5</v>
      </c>
      <c r="K20" s="43" t="s">
        <v>18</v>
      </c>
      <c r="L20" s="43" t="s">
        <v>19</v>
      </c>
    </row>
    <row r="21" spans="2:12" ht="30" customHeight="1">
      <c r="B21" s="74" t="s">
        <v>27</v>
      </c>
      <c r="C21" s="81"/>
      <c r="D21" s="81"/>
      <c r="E21" s="81"/>
      <c r="F21" s="81"/>
      <c r="G21" s="44">
        <f>_xlfn.IFERROR(VLOOKUP("8",'FP0005PRV2'!$A$3:$F$8,3,FALSE),0)</f>
        <v>0</v>
      </c>
      <c r="H21" s="48">
        <f>_xlfn.IFERROR(VLOOKUP("8",'FP0005PRV2'!$A$3:$F$8,4,FALSE),0)</f>
        <v>0</v>
      </c>
      <c r="I21" s="48">
        <f>_xlfn.IFERROR(VLOOKUP("8",'FP0005PRV2'!$A$3:$F$8,5,FALSE),0)</f>
        <v>0</v>
      </c>
      <c r="J21" s="44">
        <f>_xlfn.IFERROR(VLOOKUP("8",'FP0005PRV2'!$A$3:$F$8,6,FALSE),0)</f>
        <v>0</v>
      </c>
      <c r="K21" s="54">
        <f aca="true" t="shared" si="2" ref="K21:K26">_xlfn.IFERROR(J21/G21*100,"")</f>
      </c>
      <c r="L21" s="54">
        <f aca="true" t="shared" si="3" ref="L21:L26">_xlfn.IFERROR(J21/I21*100,"")</f>
      </c>
    </row>
    <row r="22" spans="2:12" ht="30" customHeight="1">
      <c r="B22" s="74" t="s">
        <v>28</v>
      </c>
      <c r="C22" s="82"/>
      <c r="D22" s="82"/>
      <c r="E22" s="82"/>
      <c r="F22" s="82"/>
      <c r="G22" s="44">
        <f>_xlfn.IFERROR(VLOOKUP("5",'FP0005PRV2'!$A$3:$F$8,3,FALSE),0)</f>
        <v>0</v>
      </c>
      <c r="H22" s="48">
        <f>_xlfn.IFERROR(VLOOKUP("5",'FP0005PRV2'!$A$3:$F$8,4,FALSE),0)</f>
        <v>0</v>
      </c>
      <c r="I22" s="48">
        <f>_xlfn.IFERROR(VLOOKUP("5",'FP0005PRV2'!$A$3:$F$8,5,FALSE),0)</f>
        <v>0</v>
      </c>
      <c r="J22" s="44">
        <f>_xlfn.IFERROR(VLOOKUP("5",'FP0005PRV2'!$A$3:$F$8,6,FALSE),0)</f>
        <v>0</v>
      </c>
      <c r="K22" s="54">
        <f t="shared" si="2"/>
      </c>
      <c r="L22" s="54">
        <f t="shared" si="3"/>
      </c>
    </row>
    <row r="23" spans="2:12" ht="12.75">
      <c r="B23" s="69" t="s">
        <v>29</v>
      </c>
      <c r="C23" s="70"/>
      <c r="D23" s="70"/>
      <c r="E23" s="70"/>
      <c r="F23" s="71"/>
      <c r="G23" s="32">
        <f>G21-G22</f>
        <v>0</v>
      </c>
      <c r="H23" s="15">
        <f>H21-H22</f>
        <v>0</v>
      </c>
      <c r="I23" s="15">
        <f>I21-I22</f>
        <v>0</v>
      </c>
      <c r="J23" s="32">
        <f>J21-J22</f>
        <v>0</v>
      </c>
      <c r="K23" s="55">
        <f t="shared" si="2"/>
      </c>
      <c r="L23" s="55">
        <f t="shared" si="3"/>
      </c>
    </row>
    <row r="24" spans="2:12" ht="12.75">
      <c r="B24" s="74" t="s">
        <v>4</v>
      </c>
      <c r="C24" s="82"/>
      <c r="D24" s="82"/>
      <c r="E24" s="82"/>
      <c r="F24" s="82"/>
      <c r="G24" s="44">
        <v>551480.14</v>
      </c>
      <c r="H24" s="48"/>
      <c r="I24" s="48"/>
      <c r="J24" s="44">
        <v>1982093.96</v>
      </c>
      <c r="K24" s="54">
        <f t="shared" si="2"/>
        <v>359.4134795135143</v>
      </c>
      <c r="L24" s="54"/>
    </row>
    <row r="25" spans="2:12" ht="12.75">
      <c r="B25" s="74" t="s">
        <v>30</v>
      </c>
      <c r="C25" s="82"/>
      <c r="D25" s="82"/>
      <c r="E25" s="82"/>
      <c r="F25" s="82"/>
      <c r="G25" s="44">
        <v>-4001422.12</v>
      </c>
      <c r="H25" s="48"/>
      <c r="I25" s="48"/>
      <c r="J25" s="44">
        <v>-5953031.86</v>
      </c>
      <c r="K25" s="54">
        <f t="shared" si="2"/>
        <v>148.77290326970052</v>
      </c>
      <c r="L25" s="54">
        <f t="shared" si="3"/>
      </c>
    </row>
    <row r="26" spans="2:12" ht="12.75">
      <c r="B26" s="69" t="s">
        <v>31</v>
      </c>
      <c r="C26" s="70"/>
      <c r="D26" s="70"/>
      <c r="E26" s="70"/>
      <c r="F26" s="71"/>
      <c r="G26" s="32">
        <f>+G23+G24+G25</f>
        <v>-3449941.98</v>
      </c>
      <c r="H26" s="32">
        <f>+H23+H24+H25</f>
        <v>0</v>
      </c>
      <c r="I26" s="32">
        <f>+I23+I24+I25</f>
        <v>0</v>
      </c>
      <c r="J26" s="32">
        <f>+J23+J24+J25</f>
        <v>-3970937.9000000004</v>
      </c>
      <c r="K26" s="55">
        <f t="shared" si="2"/>
        <v>115.10158498375675</v>
      </c>
      <c r="L26" s="55">
        <f t="shared" si="3"/>
      </c>
    </row>
    <row r="27" spans="2:12" ht="12.75">
      <c r="B27" s="85" t="s">
        <v>32</v>
      </c>
      <c r="C27" s="85"/>
      <c r="D27" s="85"/>
      <c r="E27" s="85"/>
      <c r="F27" s="85"/>
      <c r="G27" s="18">
        <f>+G16+G26</f>
        <v>-2614787.0400000024</v>
      </c>
      <c r="H27" s="18">
        <f>+H16+H26</f>
        <v>0</v>
      </c>
      <c r="I27" s="18">
        <f>+I16+I26</f>
        <v>0</v>
      </c>
      <c r="J27" s="18">
        <f>+J16+J26</f>
        <v>-2324817.3100000005</v>
      </c>
      <c r="K27" s="47"/>
      <c r="L27" s="47"/>
    </row>
    <row r="29" spans="2:12" ht="15">
      <c r="B29" s="52"/>
      <c r="C29" s="52"/>
      <c r="D29" s="52"/>
      <c r="E29" s="52"/>
      <c r="F29" s="52"/>
      <c r="G29" s="7"/>
      <c r="H29" s="22"/>
      <c r="I29" s="22"/>
      <c r="J29" s="7"/>
      <c r="K29" s="7"/>
      <c r="L29" s="7"/>
    </row>
    <row r="30" spans="2:12" ht="12.75">
      <c r="B30" s="83" t="s">
        <v>33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2:12" ht="12.75">
      <c r="B31" s="83" t="s">
        <v>34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2:12" ht="11.25">
      <c r="B32" s="83" t="s">
        <v>35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2:12" ht="44.25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1.25">
      <c r="B34" s="84" t="s">
        <v>36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2:12" ht="20.25" customHeight="1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</sheetData>
  <sheetProtection/>
  <mergeCells count="26">
    <mergeCell ref="B21:F21"/>
    <mergeCell ref="B22:F22"/>
    <mergeCell ref="B32:L33"/>
    <mergeCell ref="B34:L35"/>
    <mergeCell ref="B24:F24"/>
    <mergeCell ref="B25:F25"/>
    <mergeCell ref="B26:F26"/>
    <mergeCell ref="B27:F27"/>
    <mergeCell ref="B30:L30"/>
    <mergeCell ref="B31:L31"/>
    <mergeCell ref="B14:F14"/>
    <mergeCell ref="B23:F23"/>
    <mergeCell ref="B16:F16"/>
    <mergeCell ref="B18:F18"/>
    <mergeCell ref="B19:F19"/>
    <mergeCell ref="B10:F10"/>
    <mergeCell ref="B11:F11"/>
    <mergeCell ref="B12:F12"/>
    <mergeCell ref="B13:F13"/>
    <mergeCell ref="B20:F20"/>
    <mergeCell ref="B8:F8"/>
    <mergeCell ref="B9:F9"/>
    <mergeCell ref="B1:L1"/>
    <mergeCell ref="B3:L3"/>
    <mergeCell ref="B5:L5"/>
    <mergeCell ref="B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9.8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33.75">
      <c r="B2" s="58" t="s">
        <v>5</v>
      </c>
      <c r="C2" s="58" t="s">
        <v>5</v>
      </c>
      <c r="D2" s="13" t="s">
        <v>54</v>
      </c>
      <c r="E2" s="13" t="s">
        <v>59</v>
      </c>
      <c r="F2" s="13" t="s">
        <v>55</v>
      </c>
      <c r="G2" s="13" t="s">
        <v>56</v>
      </c>
      <c r="H2" s="13" t="s">
        <v>57</v>
      </c>
      <c r="I2" s="13" t="s">
        <v>58</v>
      </c>
      <c r="J2"/>
      <c r="K2"/>
      <c r="L2"/>
      <c r="M2"/>
    </row>
    <row r="3" spans="2:13" ht="11.25">
      <c r="B3" s="58" t="s">
        <v>37</v>
      </c>
      <c r="C3" s="58" t="s">
        <v>5</v>
      </c>
      <c r="D3" s="59" t="s">
        <v>6</v>
      </c>
      <c r="E3" s="59" t="s">
        <v>6</v>
      </c>
      <c r="F3" s="59" t="s">
        <v>6</v>
      </c>
      <c r="G3" s="59" t="s">
        <v>6</v>
      </c>
      <c r="H3" s="59" t="s">
        <v>5</v>
      </c>
      <c r="I3" s="59" t="s">
        <v>5</v>
      </c>
      <c r="J3"/>
      <c r="K3"/>
      <c r="L3"/>
      <c r="M3"/>
    </row>
    <row r="4" spans="1:13" ht="11.25">
      <c r="A4"/>
      <c r="B4" s="5" t="s">
        <v>38</v>
      </c>
      <c r="C4" s="5" t="s">
        <v>5</v>
      </c>
      <c r="D4" s="25">
        <v>4419884.59</v>
      </c>
      <c r="E4" s="23">
        <v>10683173</v>
      </c>
      <c r="F4" s="23">
        <v>10683173</v>
      </c>
      <c r="G4" s="25">
        <v>6130693.69</v>
      </c>
      <c r="H4" s="25">
        <v>138.707098910924</v>
      </c>
      <c r="I4" s="25">
        <v>57.3864496063108</v>
      </c>
      <c r="J4"/>
      <c r="K4"/>
      <c r="L4"/>
      <c r="M4"/>
    </row>
    <row r="5" spans="1:13" ht="11.25">
      <c r="A5"/>
      <c r="B5" s="17" t="s">
        <v>39</v>
      </c>
      <c r="C5" s="21" t="s">
        <v>40</v>
      </c>
      <c r="D5" s="27">
        <v>4419884.59</v>
      </c>
      <c r="E5" s="4">
        <v>10683173</v>
      </c>
      <c r="F5" s="4">
        <v>10683173</v>
      </c>
      <c r="G5" s="27">
        <v>6130693.69</v>
      </c>
      <c r="H5" s="27">
        <v>138.707098910924</v>
      </c>
      <c r="I5" s="27">
        <v>57.3864496063108</v>
      </c>
      <c r="J5"/>
      <c r="K5"/>
      <c r="L5"/>
      <c r="M5"/>
    </row>
    <row r="6" spans="1:13" ht="11.2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1.2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1.2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1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1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1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1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1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1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1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1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H7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31" style="0" customWidth="1"/>
    <col min="3" max="3" width="16.5" style="0" bestFit="1" customWidth="1"/>
    <col min="4" max="5" width="14.5" style="0" bestFit="1" customWidth="1"/>
    <col min="6" max="6" width="16.5" style="0" bestFit="1" customWidth="1"/>
    <col min="7" max="7" width="9.83203125" style="0" bestFit="1" customWidth="1"/>
    <col min="8" max="8" width="11.83203125" style="0" bestFit="1" customWidth="1"/>
  </cols>
  <sheetData>
    <row r="1" spans="1:8" ht="56.25">
      <c r="A1" s="58" t="s">
        <v>5</v>
      </c>
      <c r="B1" s="58" t="s">
        <v>5</v>
      </c>
      <c r="C1" s="13" t="s">
        <v>60</v>
      </c>
      <c r="D1" s="13" t="s">
        <v>61</v>
      </c>
      <c r="E1" s="13" t="s">
        <v>62</v>
      </c>
      <c r="F1" s="13" t="s">
        <v>63</v>
      </c>
      <c r="G1" s="13" t="s">
        <v>64</v>
      </c>
      <c r="H1" s="13" t="s">
        <v>65</v>
      </c>
    </row>
    <row r="2" spans="1:8" ht="11.25">
      <c r="A2" s="61" t="s">
        <v>46</v>
      </c>
      <c r="B2" s="58" t="s">
        <v>5</v>
      </c>
      <c r="C2" s="59" t="s">
        <v>6</v>
      </c>
      <c r="D2" s="59" t="s">
        <v>6</v>
      </c>
      <c r="E2" s="59" t="s">
        <v>6</v>
      </c>
      <c r="F2" s="59" t="s">
        <v>6</v>
      </c>
      <c r="G2" s="59" t="s">
        <v>5</v>
      </c>
      <c r="H2" s="59" t="s">
        <v>5</v>
      </c>
    </row>
    <row r="3" spans="1:8" ht="11.25">
      <c r="A3" s="5" t="s">
        <v>47</v>
      </c>
      <c r="B3" s="6" t="s">
        <v>47</v>
      </c>
      <c r="C3" s="27">
        <v>24838902.94</v>
      </c>
      <c r="D3" s="4">
        <v>64973273</v>
      </c>
      <c r="E3" s="4">
        <v>64973273</v>
      </c>
      <c r="F3" s="27">
        <v>27829013.05</v>
      </c>
      <c r="G3" s="27">
        <v>112.038011973487</v>
      </c>
      <c r="H3" s="27">
        <v>42.8314778755258</v>
      </c>
    </row>
    <row r="4" spans="1:8" ht="11.25">
      <c r="A4" s="17" t="s">
        <v>48</v>
      </c>
      <c r="B4" s="21" t="s">
        <v>5</v>
      </c>
      <c r="C4" s="27">
        <v>24838902.94</v>
      </c>
      <c r="D4" s="4">
        <v>64973273</v>
      </c>
      <c r="E4" s="4">
        <v>64973273</v>
      </c>
      <c r="F4" s="27">
        <v>27829013.05</v>
      </c>
      <c r="G4" s="27">
        <v>112.038011973487</v>
      </c>
      <c r="H4" s="27">
        <v>42.8314778755258</v>
      </c>
    </row>
    <row r="5" spans="1:8" ht="11.25">
      <c r="A5" s="16" t="s">
        <v>49</v>
      </c>
      <c r="B5" s="30" t="s">
        <v>49</v>
      </c>
      <c r="C5" s="27">
        <v>24838902.94</v>
      </c>
      <c r="D5" s="4">
        <v>64973273</v>
      </c>
      <c r="E5" s="4">
        <v>64973273</v>
      </c>
      <c r="F5" s="27">
        <v>27829013.05</v>
      </c>
      <c r="G5" s="27">
        <v>112.038011973487</v>
      </c>
      <c r="H5" s="27">
        <v>42.8314778755258</v>
      </c>
    </row>
    <row r="6" spans="1:8" ht="11.25">
      <c r="A6" s="12" t="s">
        <v>50</v>
      </c>
      <c r="B6" s="20" t="s">
        <v>51</v>
      </c>
      <c r="C6" s="27">
        <v>24716441.17</v>
      </c>
      <c r="D6" s="4">
        <v>61707655</v>
      </c>
      <c r="E6" s="4">
        <v>61707655</v>
      </c>
      <c r="F6" s="27">
        <v>27438828.46</v>
      </c>
      <c r="G6" s="27">
        <v>111.014479274243</v>
      </c>
      <c r="H6" s="27">
        <v>44.4658421390345</v>
      </c>
    </row>
    <row r="7" spans="1:8" ht="11.25">
      <c r="A7" s="12" t="s">
        <v>52</v>
      </c>
      <c r="B7" s="20" t="s">
        <v>53</v>
      </c>
      <c r="C7" s="27">
        <v>122461.77</v>
      </c>
      <c r="D7" s="4">
        <v>3265618</v>
      </c>
      <c r="E7" s="4">
        <v>3265618</v>
      </c>
      <c r="F7" s="27">
        <v>390184.59</v>
      </c>
      <c r="G7" s="27">
        <v>318.617467312452</v>
      </c>
      <c r="H7" s="27">
        <v>11.9482618603891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G8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40.5" style="0" customWidth="1"/>
    <col min="2" max="2" width="16.33203125" style="0" bestFit="1" customWidth="1"/>
    <col min="3" max="4" width="15.16015625" style="0" bestFit="1" customWidth="1"/>
    <col min="5" max="5" width="16.33203125" style="0" bestFit="1" customWidth="1"/>
    <col min="6" max="7" width="9.66015625" style="0" bestFit="1" customWidth="1"/>
  </cols>
  <sheetData>
    <row r="1" spans="1:7" ht="45">
      <c r="A1" s="58" t="s">
        <v>5</v>
      </c>
      <c r="B1" s="13" t="s">
        <v>54</v>
      </c>
      <c r="C1" s="13" t="s">
        <v>59</v>
      </c>
      <c r="D1" s="13" t="s">
        <v>55</v>
      </c>
      <c r="E1" s="13" t="s">
        <v>56</v>
      </c>
      <c r="F1" s="13" t="s">
        <v>57</v>
      </c>
      <c r="G1" s="13" t="s">
        <v>58</v>
      </c>
    </row>
    <row r="2" spans="1:7" ht="11.25">
      <c r="A2" s="58" t="s">
        <v>5</v>
      </c>
      <c r="B2" s="59" t="s">
        <v>6</v>
      </c>
      <c r="C2" s="59" t="s">
        <v>5</v>
      </c>
      <c r="D2" s="59" t="s">
        <v>5</v>
      </c>
      <c r="E2" s="59" t="s">
        <v>6</v>
      </c>
      <c r="F2" s="59" t="s">
        <v>5</v>
      </c>
      <c r="G2" s="59" t="s">
        <v>5</v>
      </c>
    </row>
    <row r="3" spans="1:7" ht="11.25">
      <c r="A3" s="5" t="s">
        <v>7</v>
      </c>
      <c r="B3" s="27">
        <v>21254173.29</v>
      </c>
      <c r="C3" s="45">
        <v>54290100</v>
      </c>
      <c r="D3" s="45">
        <v>54290100</v>
      </c>
      <c r="E3" s="27">
        <v>23344439.95</v>
      </c>
      <c r="F3" s="27">
        <v>109.834617566534</v>
      </c>
      <c r="G3" s="27">
        <v>42.9994417950971</v>
      </c>
    </row>
    <row r="4" spans="1:7" ht="11.25">
      <c r="A4" s="17" t="s">
        <v>41</v>
      </c>
      <c r="B4" s="27">
        <v>21254173.29</v>
      </c>
      <c r="C4" s="45">
        <v>54290100</v>
      </c>
      <c r="D4" s="45">
        <v>54290100</v>
      </c>
      <c r="E4" s="27">
        <v>23344439.95</v>
      </c>
      <c r="F4" s="27">
        <v>109.834617566534</v>
      </c>
      <c r="G4" s="27">
        <v>42.9994417950971</v>
      </c>
    </row>
    <row r="5" spans="1:7" ht="11.25">
      <c r="A5" s="16" t="s">
        <v>42</v>
      </c>
      <c r="B5" s="27">
        <v>21254173.29</v>
      </c>
      <c r="C5" s="45">
        <v>54290100</v>
      </c>
      <c r="D5" s="45">
        <v>54290100</v>
      </c>
      <c r="E5" s="27">
        <v>23344439.95</v>
      </c>
      <c r="F5" s="27">
        <v>109.834617566534</v>
      </c>
      <c r="G5" s="27">
        <v>42.9994417950971</v>
      </c>
    </row>
    <row r="6" spans="1:7" ht="11.25">
      <c r="A6" s="12" t="s">
        <v>43</v>
      </c>
      <c r="B6" s="27">
        <v>21132435.49</v>
      </c>
      <c r="C6" s="60"/>
      <c r="D6" s="60"/>
      <c r="E6" s="27">
        <v>22954540.11</v>
      </c>
      <c r="F6" s="27">
        <v>108.622312467781</v>
      </c>
      <c r="G6" s="60"/>
    </row>
    <row r="7" spans="1:7" ht="11.25">
      <c r="A7" s="12" t="s">
        <v>44</v>
      </c>
      <c r="B7" s="27">
        <v>121737.8</v>
      </c>
      <c r="C7" s="60"/>
      <c r="D7" s="60"/>
      <c r="E7" s="27">
        <v>389899.84</v>
      </c>
      <c r="F7" s="27">
        <v>320.278368756459</v>
      </c>
      <c r="G7" s="60"/>
    </row>
    <row r="8" spans="1:7" ht="11.25">
      <c r="A8" s="12" t="s">
        <v>45</v>
      </c>
      <c r="B8" s="60"/>
      <c r="C8" s="60"/>
      <c r="D8" s="60"/>
      <c r="E8" s="60"/>
      <c r="F8" s="60"/>
      <c r="G8" s="6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8.66015625" style="0" customWidth="1"/>
    <col min="3" max="3" width="16" style="0" bestFit="1" customWidth="1"/>
    <col min="4" max="5" width="14.5" style="0" bestFit="1" customWidth="1"/>
    <col min="6" max="6" width="16" style="0" bestFit="1" customWidth="1"/>
    <col min="7" max="8" width="9.83203125" style="0" bestFit="1" customWidth="1"/>
  </cols>
  <sheetData>
    <row r="1" ht="11.25">
      <c r="A1" s="57" t="s">
        <v>66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FP0001PR Sažetak</dc:title>
  <dc:subject/>
  <dc:creator>I027330</dc:creator>
  <cp:keywords/>
  <dc:description/>
  <cp:lastModifiedBy>Josipa Veger</cp:lastModifiedBy>
  <dcterms:created xsi:type="dcterms:W3CDTF">2006-05-18T10:01:57Z</dcterms:created>
  <dcterms:modified xsi:type="dcterms:W3CDTF">2023-11-22T15:21:16Z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FP0001PR Sažetak.xls</vt:lpwstr>
  </property>
  <property fmtid="{D5CDD505-2E9C-101B-9397-08002B2CF9AE}" pid="3" name="_NewReviewCycle">
    <vt:lpwstr/>
  </property>
  <property fmtid="{D5CDD505-2E9C-101B-9397-08002B2CF9AE}" pid="4" name="BExAnalyzer_Activesheet">
    <vt:lpwstr>Sažetak</vt:lpwstr>
  </property>
</Properties>
</file>